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sharedStrings.xml><?xml version="1.0" encoding="utf-8"?>
<sst xmlns="http://schemas.openxmlformats.org/spreadsheetml/2006/main" count="32" uniqueCount="31">
  <si>
    <t>TABLEAU DE CALCUL DES TARIFS MUNICIPAUX 2024 AU TAUX D'EFFORT</t>
  </si>
  <si>
    <t>Cette application vous permet de connaître le tarif unitaire qui vous sera appliqué en fonction de votre qualité de chapelain ou non et de votre quotient familial.
Pour cela il vous suffit de renseigner les cases en jaunes</t>
  </si>
  <si>
    <t xml:space="preserve">Êtes vous chapelain : </t>
  </si>
  <si>
    <t>Non</t>
  </si>
  <si>
    <t>Montant de votre quotient familial :</t>
  </si>
  <si>
    <t>Rappel taux</t>
  </si>
  <si>
    <t>Tarif Mini</t>
  </si>
  <si>
    <t>QF Mini</t>
  </si>
  <si>
    <t>Tarif Maxi</t>
  </si>
  <si>
    <t>QF Maxi</t>
  </si>
  <si>
    <t>Restauration scolaire</t>
  </si>
  <si>
    <t>Repas enfant</t>
  </si>
  <si>
    <t>Repas enfant famille d'accueil</t>
  </si>
  <si>
    <t>Accueil Périscolaire</t>
  </si>
  <si>
    <t>½ heure</t>
  </si>
  <si>
    <t xml:space="preserve">Accueil de loisirs Vacances 3-5 et 6-11 ans </t>
  </si>
  <si>
    <r>
      <rPr>
        <b/>
        <i/>
        <sz val="10"/>
        <rFont val="Book Antiqua"/>
        <family val="1"/>
      </rPr>
      <t xml:space="preserve">Attention : il est également prévu une réfaction jusqu'à 524 € de quotient : 
- 70 % pour les quotients inférieurs à 306 €
- 50 % pour les quotients inférieurs à 421 €
- 30 % pour les quotients inférieurs à 525 €
</t>
    </r>
    <r>
      <rPr>
        <b/>
        <i/>
        <u val="single"/>
        <sz val="10.5"/>
        <rFont val="Book Antiqua"/>
        <family val="1"/>
      </rPr>
      <t>Le tarif indiqué ci-dessous ne tient pas compte de cette prise en charge</t>
    </r>
  </si>
  <si>
    <t>Journée</t>
  </si>
  <si>
    <t xml:space="preserve">Accueil de loisirs Mercredi 3-5 et 6-11 ans </t>
  </si>
  <si>
    <t>Repas ADL</t>
  </si>
  <si>
    <t>Demi journée</t>
  </si>
  <si>
    <t>Accueil de loisirs jeunes 12-18 ans</t>
  </si>
  <si>
    <t>Adhésion annuelle</t>
  </si>
  <si>
    <t>Tarif A</t>
  </si>
  <si>
    <t>Tarif B</t>
  </si>
  <si>
    <t xml:space="preserve">Séjours </t>
  </si>
  <si>
    <t>Journée Bivouac 6-11 ans</t>
  </si>
  <si>
    <t>Journée séjour long</t>
  </si>
  <si>
    <t>École du sport</t>
  </si>
  <si>
    <t>Ateliers théâtre</t>
  </si>
  <si>
    <t>Adhésion annuelle - Enfant</t>
  </si>
</sst>
</file>

<file path=xl/styles.xml><?xml version="1.0" encoding="utf-8"?>
<styleSheet xmlns="http://schemas.openxmlformats.org/spreadsheetml/2006/main">
  <numFmts count="5">
    <numFmt numFmtId="164" formatCode="General"/>
    <numFmt numFmtId="165" formatCode="0"/>
    <numFmt numFmtId="166" formatCode="0.00000"/>
    <numFmt numFmtId="167" formatCode="#,##0.00\ [$€-40C];[RED]\-#,##0.00\ [$€-40C]"/>
    <numFmt numFmtId="168" formatCode="0.000"/>
  </numFmts>
  <fonts count="8">
    <font>
      <sz val="10"/>
      <name val="Arial"/>
      <family val="2"/>
    </font>
    <font>
      <sz val="12"/>
      <name val="Book Antiqua"/>
      <family val="1"/>
    </font>
    <font>
      <b/>
      <sz val="12"/>
      <name val="Book Antiqua"/>
      <family val="1"/>
    </font>
    <font>
      <i/>
      <sz val="12"/>
      <name val="Book Antiqua"/>
      <family val="1"/>
    </font>
    <font>
      <i/>
      <sz val="10"/>
      <name val="Book Antiqua"/>
      <family val="1"/>
    </font>
    <font>
      <b/>
      <i/>
      <sz val="12"/>
      <name val="Book Antiqua"/>
      <family val="1"/>
    </font>
    <font>
      <b/>
      <i/>
      <sz val="10"/>
      <name val="Book Antiqua"/>
      <family val="1"/>
    </font>
    <font>
      <b/>
      <i/>
      <u val="single"/>
      <sz val="10.5"/>
      <name val="Book Antiqua"/>
      <family val="1"/>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
    <xf numFmtId="164" fontId="0" fillId="0" borderId="0" xfId="0" applyAlignment="1">
      <alignment/>
    </xf>
    <xf numFmtId="164" fontId="1" fillId="0" borderId="0" xfId="0" applyFont="1" applyAlignment="1" applyProtection="1">
      <alignment/>
      <protection/>
    </xf>
    <xf numFmtId="164" fontId="1" fillId="0" borderId="0" xfId="0" applyFont="1" applyAlignment="1" applyProtection="1">
      <alignment horizontal="center"/>
      <protection/>
    </xf>
    <xf numFmtId="164" fontId="2" fillId="0" borderId="1" xfId="0" applyFont="1" applyBorder="1" applyAlignment="1" applyProtection="1">
      <alignment horizontal="center" wrapText="1"/>
      <protection/>
    </xf>
    <xf numFmtId="164" fontId="3" fillId="0" borderId="0" xfId="0" applyFont="1" applyAlignment="1" applyProtection="1">
      <alignment wrapText="1"/>
      <protection/>
    </xf>
    <xf numFmtId="164" fontId="1" fillId="0" borderId="0" xfId="0" applyFont="1" applyAlignment="1" applyProtection="1">
      <alignment horizontal="right"/>
      <protection/>
    </xf>
    <xf numFmtId="164" fontId="0" fillId="0" borderId="0" xfId="0" applyAlignment="1" applyProtection="1">
      <alignment/>
      <protection/>
    </xf>
    <xf numFmtId="164" fontId="3" fillId="0" borderId="0" xfId="0" applyFont="1" applyBorder="1" applyAlignment="1" applyProtection="1">
      <alignment wrapText="1"/>
      <protection/>
    </xf>
    <xf numFmtId="164" fontId="1" fillId="2" borderId="0" xfId="0" applyFont="1" applyFill="1" applyAlignment="1" applyProtection="1">
      <alignment horizontal="center"/>
      <protection locked="0"/>
    </xf>
    <xf numFmtId="165" fontId="1" fillId="2" borderId="0" xfId="0" applyNumberFormat="1" applyFont="1" applyFill="1" applyAlignment="1" applyProtection="1">
      <alignment horizontal="center"/>
      <protection locked="0"/>
    </xf>
    <xf numFmtId="164" fontId="4" fillId="0" borderId="0" xfId="0" applyFont="1" applyAlignment="1" applyProtection="1">
      <alignment/>
      <protection/>
    </xf>
    <xf numFmtId="164" fontId="5" fillId="3" borderId="2" xfId="0" applyFont="1" applyFill="1" applyBorder="1" applyAlignment="1" applyProtection="1">
      <alignment/>
      <protection/>
    </xf>
    <xf numFmtId="166" fontId="3" fillId="0" borderId="2" xfId="0" applyNumberFormat="1" applyFont="1" applyBorder="1" applyAlignment="1" applyProtection="1">
      <alignment horizontal="center"/>
      <protection/>
    </xf>
    <xf numFmtId="164" fontId="1" fillId="0" borderId="2" xfId="0" applyFont="1" applyBorder="1" applyAlignment="1" applyProtection="1">
      <alignment/>
      <protection/>
    </xf>
    <xf numFmtId="167" fontId="1" fillId="0" borderId="2" xfId="0" applyNumberFormat="1" applyFont="1" applyBorder="1" applyAlignment="1" applyProtection="1">
      <alignment/>
      <protection/>
    </xf>
    <xf numFmtId="166" fontId="1" fillId="0" borderId="0" xfId="0" applyNumberFormat="1" applyFont="1" applyAlignment="1" applyProtection="1">
      <alignment/>
      <protection/>
    </xf>
    <xf numFmtId="165" fontId="1" fillId="0" borderId="0" xfId="0" applyNumberFormat="1" applyFont="1" applyAlignment="1" applyProtection="1">
      <alignment horizontal="center"/>
      <protection/>
    </xf>
    <xf numFmtId="168" fontId="1" fillId="0" borderId="0" xfId="0" applyNumberFormat="1" applyFont="1" applyAlignment="1" applyProtection="1">
      <alignment horizontal="center"/>
      <protection/>
    </xf>
    <xf numFmtId="164" fontId="0" fillId="0" borderId="0" xfId="0" applyAlignment="1" applyProtection="1">
      <alignment horizontal="center"/>
      <protection/>
    </xf>
    <xf numFmtId="165" fontId="0" fillId="0" borderId="0" xfId="0" applyNumberFormat="1" applyAlignment="1" applyProtection="1">
      <alignment horizontal="center"/>
      <protection/>
    </xf>
    <xf numFmtId="164" fontId="5" fillId="3" borderId="2" xfId="0" applyFont="1" applyFill="1" applyBorder="1" applyAlignment="1" applyProtection="1">
      <alignment vertical="center"/>
      <protection/>
    </xf>
    <xf numFmtId="164" fontId="6" fillId="4" borderId="2" xfId="0" applyFont="1" applyFill="1" applyBorder="1" applyAlignment="1" applyProtection="1">
      <alignment vertical="center" wrapText="1"/>
      <protection/>
    </xf>
    <xf numFmtId="167" fontId="1" fillId="0" borderId="3" xfId="0" applyNumberFormat="1" applyFont="1" applyBorder="1" applyAlignment="1" applyProtection="1">
      <alignment/>
      <protection/>
    </xf>
    <xf numFmtId="164" fontId="5" fillId="0" borderId="2" xfId="0" applyFont="1" applyFill="1" applyBorder="1" applyAlignment="1" applyProtection="1">
      <alignment/>
      <protection/>
    </xf>
    <xf numFmtId="164" fontId="1" fillId="0" borderId="2" xfId="0" applyFont="1" applyFill="1" applyBorder="1" applyAlignment="1" applyProtection="1">
      <alignment/>
      <protection/>
    </xf>
    <xf numFmtId="167" fontId="1" fillId="0" borderId="2" xfId="0" applyNumberFormat="1" applyFont="1" applyFill="1" applyBorder="1" applyAlignment="1" applyProtection="1">
      <alignment/>
      <protection/>
    </xf>
    <xf numFmtId="166" fontId="3" fillId="0" borderId="2"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workbookViewId="0" topLeftCell="A1">
      <selection activeCell="D6" sqref="D6"/>
    </sheetView>
  </sheetViews>
  <sheetFormatPr defaultColWidth="9.140625" defaultRowHeight="12.75"/>
  <cols>
    <col min="1" max="1" width="16.28125" style="1" customWidth="1"/>
    <col min="2" max="2" width="52.28125" style="1" customWidth="1"/>
    <col min="3" max="3" width="16.00390625" style="1" hidden="1" customWidth="1"/>
    <col min="4" max="4" width="18.7109375" style="1" customWidth="1"/>
    <col min="5" max="5" width="16.28125" style="1" customWidth="1"/>
    <col min="6" max="6" width="16.28125" style="1" hidden="1" customWidth="1"/>
    <col min="7" max="7" width="4.00390625" style="1" hidden="1" customWidth="1"/>
    <col min="8" max="9" width="11.57421875" style="2" hidden="1" customWidth="1"/>
    <col min="10" max="10" width="3.57421875" style="2" hidden="1" customWidth="1"/>
    <col min="11" max="12" width="11.57421875" style="2" hidden="1" customWidth="1"/>
    <col min="13" max="13" width="16.28125" style="1" hidden="1" customWidth="1"/>
    <col min="14" max="16384" width="16.28125" style="1" customWidth="1"/>
  </cols>
  <sheetData>
    <row r="1" spans="1:4" ht="16.5" customHeight="1">
      <c r="A1" s="3" t="s">
        <v>0</v>
      </c>
      <c r="B1" s="3"/>
      <c r="C1" s="3"/>
      <c r="D1" s="3"/>
    </row>
    <row r="2" spans="1:3" ht="16.5">
      <c r="A2" s="4"/>
      <c r="B2" s="5"/>
      <c r="C2" s="6"/>
    </row>
    <row r="3" spans="1:4" ht="41.25" customHeight="1">
      <c r="A3" s="7" t="s">
        <v>1</v>
      </c>
      <c r="B3" s="7"/>
      <c r="C3" s="7"/>
      <c r="D3" s="7"/>
    </row>
    <row r="4" spans="2:3" ht="16.5">
      <c r="B4" s="5"/>
      <c r="C4" s="6"/>
    </row>
    <row r="5" spans="2:4" ht="16.5">
      <c r="B5" s="5" t="s">
        <v>2</v>
      </c>
      <c r="C5" s="6"/>
      <c r="D5" s="8" t="s">
        <v>3</v>
      </c>
    </row>
    <row r="6" spans="2:4" ht="16.5">
      <c r="B6" s="5" t="s">
        <v>4</v>
      </c>
      <c r="C6" s="6"/>
      <c r="D6" s="9"/>
    </row>
    <row r="7" spans="1:12" ht="16.5">
      <c r="A7" s="10" t="s">
        <v>5</v>
      </c>
      <c r="H7" s="2" t="s">
        <v>6</v>
      </c>
      <c r="I7" s="2" t="s">
        <v>7</v>
      </c>
      <c r="K7" s="2" t="s">
        <v>8</v>
      </c>
      <c r="L7" s="2" t="s">
        <v>9</v>
      </c>
    </row>
    <row r="8" spans="1:4" ht="16.5">
      <c r="A8" s="11" t="s">
        <v>10</v>
      </c>
      <c r="B8" s="11"/>
      <c r="C8" s="11"/>
      <c r="D8" s="11"/>
    </row>
    <row r="9" spans="1:12" ht="16.5">
      <c r="A9" s="12">
        <v>0.00334</v>
      </c>
      <c r="B9" s="13" t="s">
        <v>11</v>
      </c>
      <c r="C9" s="14">
        <f>IF(D5="Non",6.75,IF(D6="","",IF(D6&lt;284,0.95,IF(D6&gt;2021,6.75,D6*A9))))</f>
        <v>6.75</v>
      </c>
      <c r="D9" s="14">
        <f aca="true" t="shared" si="0" ref="D9:D10">C9</f>
        <v>6.75</v>
      </c>
      <c r="F9" s="15">
        <f>A9</f>
        <v>0.00334</v>
      </c>
      <c r="H9" s="2">
        <v>0.95</v>
      </c>
      <c r="I9" s="16">
        <f>H9/F9</f>
        <v>284.43113772455087</v>
      </c>
      <c r="K9" s="17">
        <f>L9*F9</f>
        <v>6.753480000000001</v>
      </c>
      <c r="L9" s="16">
        <v>2022</v>
      </c>
    </row>
    <row r="10" spans="1:12" ht="16.5">
      <c r="A10" s="12"/>
      <c r="B10" s="13" t="s">
        <v>12</v>
      </c>
      <c r="C10" s="14">
        <f>IF(D5="Non",0.95,IF(D6="","",0.95))</f>
        <v>0.9500000000000001</v>
      </c>
      <c r="D10" s="14">
        <f t="shared" si="0"/>
        <v>0.9500000000000001</v>
      </c>
      <c r="I10" s="16"/>
      <c r="K10" s="17"/>
      <c r="L10" s="16"/>
    </row>
    <row r="11" spans="1:12" ht="16.5">
      <c r="A11" s="11" t="s">
        <v>13</v>
      </c>
      <c r="B11" s="11"/>
      <c r="C11" s="11"/>
      <c r="D11" s="11"/>
      <c r="F11" s="6"/>
      <c r="G11" s="6"/>
      <c r="H11" s="18"/>
      <c r="I11" s="19"/>
      <c r="K11" s="17"/>
      <c r="L11" s="16"/>
    </row>
    <row r="12" spans="1:12" ht="16.5">
      <c r="A12" s="12">
        <v>0.00106</v>
      </c>
      <c r="B12" s="13" t="s">
        <v>14</v>
      </c>
      <c r="C12" s="14">
        <f>IF(D5="Non",1.84,IF(D6="","",IF(D6&lt;283,0.3,IF(D6&gt;1741,1.84,D6*A12))))</f>
        <v>1.84</v>
      </c>
      <c r="D12" s="14">
        <f>C12</f>
        <v>1.84</v>
      </c>
      <c r="F12" s="15">
        <f>A12</f>
        <v>0.00106</v>
      </c>
      <c r="H12" s="2">
        <v>0.30000000000000004</v>
      </c>
      <c r="I12" s="16">
        <f>H12/F12</f>
        <v>283.01886792452837</v>
      </c>
      <c r="K12" s="17">
        <f>L12*F12</f>
        <v>1.84652</v>
      </c>
      <c r="L12" s="16">
        <v>1742</v>
      </c>
    </row>
    <row r="13" spans="1:12" ht="16.5">
      <c r="A13" s="20" t="s">
        <v>15</v>
      </c>
      <c r="B13" s="20"/>
      <c r="C13" s="20"/>
      <c r="D13" s="20"/>
      <c r="E13" s="2"/>
      <c r="I13" s="16"/>
      <c r="K13" s="17"/>
      <c r="L13" s="16"/>
    </row>
    <row r="14" spans="1:12" ht="63.75" customHeight="1">
      <c r="A14" s="21" t="s">
        <v>16</v>
      </c>
      <c r="B14" s="21"/>
      <c r="C14" s="21"/>
      <c r="D14" s="21"/>
      <c r="I14" s="16"/>
      <c r="K14" s="17"/>
      <c r="L14" s="16"/>
    </row>
    <row r="15" spans="1:12" ht="16.5">
      <c r="A15" s="12">
        <v>0.01221</v>
      </c>
      <c r="B15" s="13" t="s">
        <v>17</v>
      </c>
      <c r="C15" s="22">
        <f>IF(D5="Non",27.06,IF(D6="","",IF(D6&lt;287,3.5,IF(D6&gt;2215,27.06,D6*A15))))</f>
        <v>27.06</v>
      </c>
      <c r="D15" s="14">
        <f>C15</f>
        <v>27.06</v>
      </c>
      <c r="F15" s="15">
        <f>A15</f>
        <v>0.01221</v>
      </c>
      <c r="H15" s="2">
        <v>3.5</v>
      </c>
      <c r="I15" s="16">
        <f>H15/F15</f>
        <v>286.65028665028666</v>
      </c>
      <c r="K15" s="17">
        <f>L15*F15</f>
        <v>27.04515</v>
      </c>
      <c r="L15" s="16">
        <v>2215</v>
      </c>
    </row>
    <row r="16" spans="1:12" ht="16.5">
      <c r="A16" s="11" t="s">
        <v>18</v>
      </c>
      <c r="B16" s="11"/>
      <c r="C16" s="11"/>
      <c r="D16" s="11"/>
      <c r="F16" s="6"/>
      <c r="G16" s="6"/>
      <c r="H16" s="18"/>
      <c r="I16" s="19"/>
      <c r="K16" s="17"/>
      <c r="L16" s="16"/>
    </row>
    <row r="17" spans="1:12" ht="16.5">
      <c r="A17" s="12">
        <v>0.00334</v>
      </c>
      <c r="B17" s="13" t="s">
        <v>19</v>
      </c>
      <c r="C17" s="14">
        <f>IF(D5="Non",6.75,IF(D6="","",IF(D6&lt;284,0.95,IF(D6&gt;2021,6.75,D6*A17))))</f>
        <v>6.75</v>
      </c>
      <c r="D17" s="14">
        <f aca="true" t="shared" si="1" ref="D17:D18">C17</f>
        <v>6.75</v>
      </c>
      <c r="F17" s="15">
        <f aca="true" t="shared" si="2" ref="F17:F18">A17</f>
        <v>0.00334</v>
      </c>
      <c r="H17" s="2">
        <v>0.95</v>
      </c>
      <c r="I17" s="16">
        <f aca="true" t="shared" si="3" ref="I17:I18">H17/F17</f>
        <v>284.43113772455087</v>
      </c>
      <c r="K17" s="17">
        <f aca="true" t="shared" si="4" ref="K17:K18">L17*F17</f>
        <v>6.753480000000001</v>
      </c>
      <c r="L17" s="16">
        <v>2022</v>
      </c>
    </row>
    <row r="18" spans="1:12" ht="16.5">
      <c r="A18" s="12">
        <v>0.00611</v>
      </c>
      <c r="B18" s="13" t="s">
        <v>20</v>
      </c>
      <c r="C18" s="14">
        <f>IF(D5="Non",13.53,IF(D6="","",IF(D6&lt;287,1.75,IF(D6&gt;2215,13.53,D6*A18))))</f>
        <v>13.53</v>
      </c>
      <c r="D18" s="14">
        <f t="shared" si="1"/>
        <v>13.53</v>
      </c>
      <c r="F18" s="15">
        <f t="shared" si="2"/>
        <v>0.00611</v>
      </c>
      <c r="H18" s="2">
        <v>1.75</v>
      </c>
      <c r="I18" s="16">
        <f t="shared" si="3"/>
        <v>286.41571194762685</v>
      </c>
      <c r="K18" s="17">
        <f t="shared" si="4"/>
        <v>13.53365</v>
      </c>
      <c r="L18" s="16">
        <v>2215</v>
      </c>
    </row>
    <row r="19" spans="1:12" ht="16.5">
      <c r="A19" s="11" t="s">
        <v>21</v>
      </c>
      <c r="B19" s="11"/>
      <c r="C19" s="11"/>
      <c r="D19" s="11"/>
      <c r="F19" s="6"/>
      <c r="G19" s="6"/>
      <c r="H19" s="18"/>
      <c r="I19" s="16"/>
      <c r="K19" s="17"/>
      <c r="L19" s="16"/>
    </row>
    <row r="20" spans="1:12" ht="16.5">
      <c r="A20" s="23"/>
      <c r="B20" s="24" t="s">
        <v>22</v>
      </c>
      <c r="C20" s="25">
        <f>IF(D5="non",5,IF(D6="","",5))</f>
        <v>5</v>
      </c>
      <c r="D20" s="14">
        <f aca="true" t="shared" si="5" ref="D20:D22">C20</f>
        <v>5</v>
      </c>
      <c r="I20" s="16"/>
      <c r="K20" s="17"/>
      <c r="L20" s="16"/>
    </row>
    <row r="21" spans="1:12" ht="16.5">
      <c r="A21" s="12">
        <v>0.00389</v>
      </c>
      <c r="B21" s="13" t="s">
        <v>23</v>
      </c>
      <c r="C21" s="14">
        <f>IF(D5="Non",8.6,IF(D6="","",IF(D6&lt;309,1.2,IF(D6&gt;2212,8.6,D6*A21))))</f>
        <v>8.6</v>
      </c>
      <c r="D21" s="14">
        <f t="shared" si="5"/>
        <v>8.6</v>
      </c>
      <c r="F21" s="15">
        <f aca="true" t="shared" si="6" ref="F21:F22">A21</f>
        <v>0.00389</v>
      </c>
      <c r="H21" s="2">
        <v>1.2</v>
      </c>
      <c r="I21" s="16">
        <f aca="true" t="shared" si="7" ref="I21:I22">H21/F21</f>
        <v>308.48329048843186</v>
      </c>
      <c r="K21" s="17">
        <f aca="true" t="shared" si="8" ref="K21:K22">L21*F21</f>
        <v>8.60857</v>
      </c>
      <c r="L21" s="16">
        <v>2213</v>
      </c>
    </row>
    <row r="22" spans="1:12" ht="16.5">
      <c r="A22" s="12">
        <v>0.00777</v>
      </c>
      <c r="B22" s="13" t="s">
        <v>24</v>
      </c>
      <c r="C22" s="14">
        <f>IF(D5="Non",17.2,IF(D6="","",IF(D6&lt;309,2.4,IF(D6&gt;2212,17.2,D6*A22))))</f>
        <v>17.2</v>
      </c>
      <c r="D22" s="14">
        <f t="shared" si="5"/>
        <v>17.2</v>
      </c>
      <c r="F22" s="15">
        <f t="shared" si="6"/>
        <v>0.00777</v>
      </c>
      <c r="H22" s="2">
        <v>2.4</v>
      </c>
      <c r="I22" s="16">
        <f t="shared" si="7"/>
        <v>308.88030888030886</v>
      </c>
      <c r="K22" s="17">
        <f t="shared" si="8"/>
        <v>17.19501</v>
      </c>
      <c r="L22" s="16">
        <v>2213</v>
      </c>
    </row>
    <row r="23" spans="1:12" ht="16.5">
      <c r="A23" s="11" t="s">
        <v>25</v>
      </c>
      <c r="B23" s="11"/>
      <c r="C23" s="11"/>
      <c r="D23" s="11"/>
      <c r="I23" s="16"/>
      <c r="K23" s="17"/>
      <c r="L23" s="16"/>
    </row>
    <row r="24" spans="1:12" ht="16.5">
      <c r="A24" s="12">
        <v>0.02776</v>
      </c>
      <c r="B24" s="13" t="s">
        <v>26</v>
      </c>
      <c r="C24" s="14">
        <f>IF(D5="Non",55.46,IF(D6="","",IF(D6&lt;270,7.5,IF(D6&gt;1997,55.46,D6*A24))))</f>
        <v>55.46</v>
      </c>
      <c r="D24" s="14">
        <f aca="true" t="shared" si="9" ref="D24:D25">C24</f>
        <v>55.46</v>
      </c>
      <c r="F24" s="15">
        <f aca="true" t="shared" si="10" ref="F24:F25">A24</f>
        <v>0.02776</v>
      </c>
      <c r="H24" s="2">
        <v>7.5</v>
      </c>
      <c r="I24" s="16">
        <f aca="true" t="shared" si="11" ref="I24:I25">H24/F24</f>
        <v>270.1729106628242</v>
      </c>
      <c r="K24" s="17">
        <f aca="true" t="shared" si="12" ref="K24:K25">L24*F24</f>
        <v>55.46448</v>
      </c>
      <c r="L24" s="16">
        <v>1998</v>
      </c>
    </row>
    <row r="25" spans="1:12" ht="16.5">
      <c r="A25" s="12">
        <v>0.02554</v>
      </c>
      <c r="B25" s="13" t="s">
        <v>27</v>
      </c>
      <c r="C25" s="14">
        <f>IF(D5="Non",73.94,IF(D6="","",IF(D6&lt;275,7,IF(D6&gt;2894,73.94,D6*A25))))</f>
        <v>73.94</v>
      </c>
      <c r="D25" s="14">
        <f t="shared" si="9"/>
        <v>73.94</v>
      </c>
      <c r="F25" s="15">
        <f t="shared" si="10"/>
        <v>0.02554</v>
      </c>
      <c r="H25" s="2">
        <v>7</v>
      </c>
      <c r="I25" s="16">
        <f t="shared" si="11"/>
        <v>274.079874706343</v>
      </c>
      <c r="K25" s="17">
        <f t="shared" si="12"/>
        <v>73.91276</v>
      </c>
      <c r="L25" s="16">
        <v>2894</v>
      </c>
    </row>
    <row r="26" spans="1:12" ht="16.5">
      <c r="A26" s="11" t="s">
        <v>28</v>
      </c>
      <c r="B26" s="11"/>
      <c r="C26" s="11"/>
      <c r="D26" s="11"/>
      <c r="I26" s="16"/>
      <c r="K26" s="17"/>
      <c r="L26" s="16"/>
    </row>
    <row r="27" spans="1:12" ht="16.5">
      <c r="A27" s="26">
        <v>0.06662</v>
      </c>
      <c r="B27" s="13" t="s">
        <v>22</v>
      </c>
      <c r="C27" s="14">
        <f>IF(D5="Non",160.19,IF(D6="","",IF(D6&lt;301,20,IF(D6&gt;2404,160.19,D6*A27))))</f>
        <v>160.19</v>
      </c>
      <c r="D27" s="14">
        <f>C27</f>
        <v>160.19</v>
      </c>
      <c r="F27" s="15">
        <f>A27</f>
        <v>0.06662</v>
      </c>
      <c r="H27" s="2">
        <v>20</v>
      </c>
      <c r="I27" s="16">
        <f>H27/F27</f>
        <v>300.2101471029721</v>
      </c>
      <c r="K27" s="17">
        <f>L27*F27</f>
        <v>160.15448</v>
      </c>
      <c r="L27" s="16">
        <v>2404</v>
      </c>
    </row>
    <row r="28" spans="1:12" ht="16.5">
      <c r="A28" s="11" t="s">
        <v>29</v>
      </c>
      <c r="B28" s="11"/>
      <c r="C28" s="11"/>
      <c r="D28" s="11"/>
      <c r="I28" s="16"/>
      <c r="K28" s="17"/>
      <c r="L28" s="16"/>
    </row>
    <row r="29" spans="1:12" ht="16.5">
      <c r="A29" s="12">
        <v>0.06662</v>
      </c>
      <c r="B29" s="13" t="s">
        <v>30</v>
      </c>
      <c r="C29" s="14">
        <f>IF(D5="Non",160.19,IF(D6="","",IF(D6&lt;301,20,IF(D6&gt;2404,160.19,D6*A29))))</f>
        <v>160.19</v>
      </c>
      <c r="D29" s="14">
        <f>C29</f>
        <v>160.19</v>
      </c>
      <c r="F29" s="15">
        <f>A29</f>
        <v>0.06662</v>
      </c>
      <c r="H29" s="2">
        <v>20</v>
      </c>
      <c r="I29" s="16">
        <f>H29/F29</f>
        <v>300.2101471029721</v>
      </c>
      <c r="K29" s="17">
        <f>L29*F29</f>
        <v>158.5556</v>
      </c>
      <c r="L29" s="16">
        <v>2380</v>
      </c>
    </row>
  </sheetData>
  <sheetProtection password="EBE0" sheet="1"/>
  <mergeCells count="11">
    <mergeCell ref="A1:D1"/>
    <mergeCell ref="A3:D3"/>
    <mergeCell ref="A8:D8"/>
    <mergeCell ref="A11:D11"/>
    <mergeCell ref="A13:D13"/>
    <mergeCell ref="A14:D14"/>
    <mergeCell ref="A16:D16"/>
    <mergeCell ref="A19:D19"/>
    <mergeCell ref="A23:D23"/>
    <mergeCell ref="A26:D26"/>
    <mergeCell ref="A28:D28"/>
  </mergeCells>
  <dataValidations count="1">
    <dataValidation type="list" operator="equal" sqref="D5">
      <formula1>"Oui,Non"</formula1>
    </dataValidation>
  </dataValidations>
  <printOptions/>
  <pageMargins left="0.7875" right="0.7875" top="0.7875" bottom="0.7875" header="0.5118110236220472" footer="0.5118110236220472"/>
  <pageSetup firstPageNumber="1"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2014-12-03T13:44:22Z</cp:lastPrinted>
  <dcterms:created xsi:type="dcterms:W3CDTF">2009-11-24T07:39:04Z</dcterms:created>
  <dcterms:modified xsi:type="dcterms:W3CDTF">2023-12-13T10:28:43Z</dcterms:modified>
  <cp:category/>
  <cp:version/>
  <cp:contentType/>
  <cp:contentStatus/>
  <cp:revision>46</cp:revision>
</cp:coreProperties>
</file>